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Számolás" sheetId="1" r:id="rId1"/>
  </sheets>
  <definedNames/>
  <calcPr fullCalcOnLoad="1"/>
</workbook>
</file>

<file path=xl/sharedStrings.xml><?xml version="1.0" encoding="utf-8"?>
<sst xmlns="http://schemas.openxmlformats.org/spreadsheetml/2006/main" count="67" uniqueCount="45">
  <si>
    <t>Pedigré kártya nálam van</t>
  </si>
  <si>
    <t xml:space="preserve">Összesen: </t>
  </si>
  <si>
    <t>Csirke</t>
  </si>
  <si>
    <t>Lúd</t>
  </si>
  <si>
    <t>Macska</t>
  </si>
  <si>
    <t>Kutya</t>
  </si>
  <si>
    <t>Birka</t>
  </si>
  <si>
    <t>Kecske</t>
  </si>
  <si>
    <t>Szamár</t>
  </si>
  <si>
    <t>Disznó</t>
  </si>
  <si>
    <t>Tehén</t>
  </si>
  <si>
    <t>Ló</t>
  </si>
  <si>
    <t>Patkány</t>
  </si>
  <si>
    <t>Kvartett nálam van</t>
  </si>
  <si>
    <t>Kvartettem értéke a szorzás után</t>
  </si>
  <si>
    <t>Patkány esetén ezt célszerű dobni</t>
  </si>
  <si>
    <t>Kvartett + Pedigré</t>
  </si>
  <si>
    <t>Társított pedigré kártya</t>
  </si>
  <si>
    <t>Társított pedigré kártya értéke a szorzás után</t>
  </si>
  <si>
    <t>Kvartettjeim értéke a dobás után</t>
  </si>
  <si>
    <t>Társított pedigré kártya értéke a dobás után</t>
  </si>
  <si>
    <t>Összpontszám:</t>
  </si>
  <si>
    <t>2. játékos</t>
  </si>
  <si>
    <t>1. játékos</t>
  </si>
  <si>
    <t>Kuhhandel Master taktika</t>
  </si>
  <si>
    <t>Játékelemek</t>
  </si>
  <si>
    <r>
      <t xml:space="preserve">40  Állat kártya </t>
    </r>
    <r>
      <rPr>
        <i/>
        <sz val="11"/>
        <color indexed="8"/>
        <rFont val="Calibri"/>
        <family val="2"/>
      </rPr>
      <t>piros</t>
    </r>
    <r>
      <rPr>
        <sz val="11"/>
        <color theme="1"/>
        <rFont val="Calibri"/>
        <family val="2"/>
      </rPr>
      <t xml:space="preserve"> hátlappal (10 állat kvartett)</t>
    </r>
  </si>
  <si>
    <r>
      <t xml:space="preserve">10  Pedigré kártya </t>
    </r>
    <r>
      <rPr>
        <i/>
        <sz val="11"/>
        <color indexed="8"/>
        <rFont val="Calibri"/>
        <family val="2"/>
      </rPr>
      <t>piros</t>
    </r>
    <r>
      <rPr>
        <sz val="11"/>
        <color theme="1"/>
        <rFont val="Calibri"/>
        <family val="2"/>
      </rPr>
      <t xml:space="preserve"> hátlappal (Minden fajtához 1)</t>
    </r>
  </si>
  <si>
    <r>
      <t xml:space="preserve">4  Patkány kártya </t>
    </r>
    <r>
      <rPr>
        <i/>
        <sz val="11"/>
        <color indexed="8"/>
        <rFont val="Calibri"/>
        <family val="2"/>
      </rPr>
      <t>piros</t>
    </r>
    <r>
      <rPr>
        <sz val="11"/>
        <color theme="1"/>
        <rFont val="Calibri"/>
        <family val="2"/>
      </rPr>
      <t xml:space="preserve"> hátlappal</t>
    </r>
  </si>
  <si>
    <r>
      <t xml:space="preserve">66  Pénz kártya </t>
    </r>
    <r>
      <rPr>
        <i/>
        <sz val="11"/>
        <color indexed="8"/>
        <rFont val="Calibri"/>
        <family val="2"/>
      </rPr>
      <t>zöld</t>
    </r>
    <r>
      <rPr>
        <sz val="11"/>
        <color theme="1"/>
        <rFont val="Calibri"/>
        <family val="2"/>
      </rPr>
      <t xml:space="preserve"> hátlappal (0-500 értékben:</t>
    </r>
  </si>
  <si>
    <t>12*0, 18*10, 6*20, 12*50, 6*100, 6*200, 6*500)</t>
  </si>
  <si>
    <t>Az állatkártyák értéke:</t>
  </si>
  <si>
    <t>csirke</t>
  </si>
  <si>
    <t>lúd</t>
  </si>
  <si>
    <t>macska</t>
  </si>
  <si>
    <t>kutya</t>
  </si>
  <si>
    <t>birka</t>
  </si>
  <si>
    <t>kecske</t>
  </si>
  <si>
    <t>szamár</t>
  </si>
  <si>
    <t>disznó</t>
  </si>
  <si>
    <t>tehén</t>
  </si>
  <si>
    <t>ló</t>
  </si>
  <si>
    <t>Pénz összértéke:</t>
  </si>
  <si>
    <t>NP</t>
  </si>
  <si>
    <t>VP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</si>
</sst>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63"/>
      <name val="Calibri"/>
      <family val="2"/>
    </font>
    <font>
      <b/>
      <sz val="14"/>
      <color indexed="63"/>
      <name val="Calibri"/>
      <family val="2"/>
    </font>
    <font>
      <b/>
      <sz val="20"/>
      <color indexed="63"/>
      <name val="Calibri"/>
      <family val="2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6"/>
      <color indexed="62"/>
      <name val="Cambria"/>
      <family val="1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4"/>
      <color indexed="62"/>
      <name val="Cambria"/>
      <family val="0"/>
    </font>
    <font>
      <b/>
      <sz val="14"/>
      <color indexed="8"/>
      <name val="Calibri"/>
      <family val="0"/>
    </font>
    <font>
      <b/>
      <i/>
      <sz val="14"/>
      <color indexed="8"/>
      <name val="Calibri"/>
      <family val="0"/>
    </font>
    <font>
      <b/>
      <i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3F3F3F"/>
      <name val="Calibri"/>
      <family val="2"/>
    </font>
    <font>
      <b/>
      <sz val="20"/>
      <color rgb="FF3F3F3F"/>
      <name val="Calibri"/>
      <family val="2"/>
    </font>
    <font>
      <sz val="20"/>
      <color theme="1"/>
      <name val="Calibri"/>
      <family val="2"/>
    </font>
    <font>
      <sz val="22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theme="1"/>
      <name val="Calibri"/>
      <family val="2"/>
    </font>
    <font>
      <sz val="26"/>
      <color rgb="FF17365D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/>
    </border>
    <border>
      <left style="thin">
        <color rgb="FF3F3F3F"/>
      </left>
      <right style="thin">
        <color rgb="FF3F3F3F"/>
      </right>
      <top style="thin"/>
      <bottom style="thin">
        <color rgb="FF3F3F3F"/>
      </bottom>
    </border>
    <border>
      <left style="thin"/>
      <right style="thin">
        <color rgb="FF3F3F3F"/>
      </right>
      <top style="thin"/>
      <bottom style="thin">
        <color rgb="FF3F3F3F"/>
      </bottom>
    </border>
    <border>
      <left style="thin"/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rgb="FF3F3F3F"/>
      </right>
      <top style="thin">
        <color rgb="FF3F3F3F"/>
      </top>
      <bottom style="thin"/>
    </border>
    <border>
      <left/>
      <right style="thin"/>
      <top/>
      <bottom/>
    </border>
    <border>
      <left style="thin">
        <color rgb="FF3F3F3F"/>
      </left>
      <right style="thin"/>
      <top style="thin">
        <color rgb="FF3F3F3F"/>
      </top>
      <bottom style="thin"/>
    </border>
    <border>
      <left style="thin"/>
      <right style="thin"/>
      <top style="thin"/>
      <bottom/>
    </border>
    <border>
      <left style="thin">
        <color rgb="FF3F3F3F"/>
      </left>
      <right/>
      <top style="thin">
        <color rgb="FF3F3F3F"/>
      </top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/>
    </border>
    <border>
      <left style="thin">
        <color rgb="FF3F3F3F"/>
      </left>
      <right style="thin"/>
      <top style="thin">
        <color rgb="FF7F7F7F"/>
      </top>
      <bottom style="thin">
        <color rgb="FF3F3F3F"/>
      </bottom>
    </border>
    <border>
      <left style="thin">
        <color rgb="FF3F3F3F"/>
      </left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>
        <color rgb="FF3F3F3F"/>
      </top>
      <bottom style="thin">
        <color rgb="FF3F3F3F"/>
      </bottom>
    </border>
    <border>
      <left/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1" fillId="27" borderId="0" xfId="56" applyBorder="1" applyAlignment="1">
      <alignment/>
    </xf>
    <xf numFmtId="0" fontId="41" fillId="27" borderId="10" xfId="56" applyBorder="1" applyAlignment="1">
      <alignment/>
    </xf>
    <xf numFmtId="0" fontId="41" fillId="27" borderId="10" xfId="56" applyBorder="1" applyAlignment="1">
      <alignment horizontal="right"/>
    </xf>
    <xf numFmtId="3" fontId="41" fillId="27" borderId="0" xfId="56" applyNumberFormat="1" applyBorder="1" applyAlignment="1">
      <alignment/>
    </xf>
    <xf numFmtId="3" fontId="41" fillId="27" borderId="10" xfId="56" applyNumberFormat="1" applyBorder="1" applyAlignment="1">
      <alignment/>
    </xf>
    <xf numFmtId="0" fontId="41" fillId="27" borderId="11" xfId="56" applyBorder="1" applyAlignment="1">
      <alignment/>
    </xf>
    <xf numFmtId="3" fontId="41" fillId="27" borderId="11" xfId="56" applyNumberFormat="1" applyBorder="1" applyAlignment="1">
      <alignment/>
    </xf>
    <xf numFmtId="0" fontId="41" fillId="27" borderId="12" xfId="56" applyBorder="1" applyAlignment="1">
      <alignment/>
    </xf>
    <xf numFmtId="0" fontId="41" fillId="27" borderId="8" xfId="56" applyBorder="1" applyAlignment="1">
      <alignment/>
    </xf>
    <xf numFmtId="3" fontId="41" fillId="27" borderId="8" xfId="56" applyNumberFormat="1" applyBorder="1" applyAlignment="1">
      <alignment/>
    </xf>
    <xf numFmtId="0" fontId="41" fillId="27" borderId="13" xfId="56" applyBorder="1" applyAlignment="1">
      <alignment/>
    </xf>
    <xf numFmtId="0" fontId="41" fillId="27" borderId="14" xfId="56" applyBorder="1" applyAlignment="1">
      <alignment/>
    </xf>
    <xf numFmtId="0" fontId="41" fillId="27" borderId="15" xfId="56" applyBorder="1" applyAlignment="1">
      <alignment/>
    </xf>
    <xf numFmtId="164" fontId="41" fillId="27" borderId="16" xfId="56" applyNumberFormat="1" applyBorder="1" applyAlignment="1">
      <alignment/>
    </xf>
    <xf numFmtId="3" fontId="41" fillId="27" borderId="17" xfId="56" applyNumberFormat="1" applyBorder="1" applyAlignment="1">
      <alignment/>
    </xf>
    <xf numFmtId="0" fontId="41" fillId="27" borderId="18" xfId="56" applyBorder="1" applyAlignment="1">
      <alignment horizontal="right"/>
    </xf>
    <xf numFmtId="0" fontId="41" fillId="27" borderId="17" xfId="56" applyBorder="1" applyAlignment="1">
      <alignment/>
    </xf>
    <xf numFmtId="0" fontId="45" fillId="27" borderId="0" xfId="56" applyFont="1" applyBorder="1" applyAlignment="1">
      <alignment horizontal="right" vertical="center"/>
    </xf>
    <xf numFmtId="3" fontId="46" fillId="27" borderId="0" xfId="56" applyNumberFormat="1" applyFont="1" applyBorder="1" applyAlignment="1">
      <alignment horizontal="center" vertical="center"/>
    </xf>
    <xf numFmtId="0" fontId="41" fillId="27" borderId="19" xfId="56" applyBorder="1" applyAlignment="1">
      <alignment/>
    </xf>
    <xf numFmtId="0" fontId="41" fillId="27" borderId="20" xfId="56" applyBorder="1" applyAlignment="1">
      <alignment/>
    </xf>
    <xf numFmtId="0" fontId="41" fillId="27" borderId="21" xfId="56" applyBorder="1" applyAlignment="1">
      <alignment/>
    </xf>
    <xf numFmtId="0" fontId="41" fillId="27" borderId="22" xfId="56" applyBorder="1" applyAlignment="1">
      <alignment/>
    </xf>
    <xf numFmtId="0" fontId="41" fillId="27" borderId="23" xfId="56" applyBorder="1" applyAlignment="1">
      <alignment/>
    </xf>
    <xf numFmtId="0" fontId="45" fillId="27" borderId="23" xfId="56" applyFont="1" applyBorder="1" applyAlignment="1">
      <alignment horizontal="right" vertical="center"/>
    </xf>
    <xf numFmtId="3" fontId="46" fillId="27" borderId="23" xfId="56" applyNumberFormat="1" applyFont="1" applyBorder="1" applyAlignment="1">
      <alignment horizontal="center" vertical="center"/>
    </xf>
    <xf numFmtId="0" fontId="41" fillId="27" borderId="24" xfId="56" applyBorder="1" applyAlignment="1">
      <alignment/>
    </xf>
    <xf numFmtId="0" fontId="45" fillId="27" borderId="0" xfId="56" applyFont="1" applyBorder="1" applyAlignment="1">
      <alignment horizontal="center" vertical="center"/>
    </xf>
    <xf numFmtId="0" fontId="41" fillId="27" borderId="12" xfId="56" applyBorder="1" applyAlignment="1">
      <alignment horizontal="center" wrapText="1"/>
    </xf>
    <xf numFmtId="0" fontId="41" fillId="27" borderId="11" xfId="56" applyBorder="1" applyAlignment="1">
      <alignment horizontal="center" wrapText="1"/>
    </xf>
    <xf numFmtId="0" fontId="45" fillId="27" borderId="25" xfId="56" applyFont="1" applyBorder="1" applyAlignment="1">
      <alignment horizontal="center" vertical="center"/>
    </xf>
    <xf numFmtId="0" fontId="41" fillId="27" borderId="25" xfId="56" applyBorder="1" applyAlignment="1">
      <alignment/>
    </xf>
    <xf numFmtId="0" fontId="45" fillId="27" borderId="24" xfId="56" applyFont="1" applyBorder="1" applyAlignment="1">
      <alignment horizontal="center" vertical="center"/>
    </xf>
    <xf numFmtId="0" fontId="45" fillId="27" borderId="21" xfId="56" applyFont="1" applyBorder="1" applyAlignment="1">
      <alignment horizontal="center" vertical="center"/>
    </xf>
    <xf numFmtId="3" fontId="47" fillId="0" borderId="0" xfId="0" applyNumberFormat="1" applyFont="1" applyAlignment="1">
      <alignment/>
    </xf>
    <xf numFmtId="3" fontId="48" fillId="0" borderId="0" xfId="0" applyNumberFormat="1" applyFont="1" applyAlignment="1">
      <alignment/>
    </xf>
    <xf numFmtId="0" fontId="41" fillId="27" borderId="26" xfId="56" applyBorder="1" applyAlignment="1">
      <alignment horizontal="center" wrapText="1"/>
    </xf>
    <xf numFmtId="0" fontId="38" fillId="30" borderId="27" xfId="52" applyBorder="1" applyAlignment="1" applyProtection="1">
      <alignment/>
      <protection locked="0"/>
    </xf>
    <xf numFmtId="0" fontId="38" fillId="30" borderId="1" xfId="52" applyBorder="1" applyAlignment="1" applyProtection="1">
      <alignment/>
      <protection locked="0"/>
    </xf>
    <xf numFmtId="0" fontId="38" fillId="30" borderId="28" xfId="52" applyBorder="1" applyAlignment="1" applyProtection="1">
      <alignment/>
      <protection locked="0"/>
    </xf>
    <xf numFmtId="0" fontId="38" fillId="30" borderId="29" xfId="52" applyBorder="1" applyAlignment="1" applyProtection="1">
      <alignment/>
      <protection locked="0"/>
    </xf>
    <xf numFmtId="0" fontId="49" fillId="27" borderId="10" xfId="56" applyFont="1" applyBorder="1" applyAlignment="1">
      <alignment/>
    </xf>
    <xf numFmtId="0" fontId="49" fillId="27" borderId="30" xfId="56" applyFont="1" applyBorder="1" applyAlignment="1">
      <alignment/>
    </xf>
    <xf numFmtId="0" fontId="49" fillId="27" borderId="31" xfId="56" applyFont="1" applyBorder="1" applyAlignment="1">
      <alignment/>
    </xf>
    <xf numFmtId="3" fontId="49" fillId="27" borderId="26" xfId="56" applyNumberFormat="1" applyFont="1" applyBorder="1" applyAlignment="1">
      <alignment/>
    </xf>
    <xf numFmtId="164" fontId="49" fillId="27" borderId="31" xfId="56" applyNumberFormat="1" applyFont="1" applyBorder="1" applyAlignment="1">
      <alignment/>
    </xf>
    <xf numFmtId="3" fontId="2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left"/>
    </xf>
    <xf numFmtId="0" fontId="43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5" fillId="27" borderId="25" xfId="56" applyFont="1" applyBorder="1" applyAlignment="1">
      <alignment horizontal="center" vertical="center"/>
    </xf>
    <xf numFmtId="0" fontId="41" fillId="27" borderId="20" xfId="56" applyBorder="1" applyAlignment="1">
      <alignment/>
    </xf>
    <xf numFmtId="0" fontId="41" fillId="27" borderId="0" xfId="56" applyBorder="1" applyAlignment="1">
      <alignment/>
    </xf>
    <xf numFmtId="0" fontId="41" fillId="27" borderId="22" xfId="56" applyBorder="1" applyAlignment="1">
      <alignment/>
    </xf>
    <xf numFmtId="0" fontId="41" fillId="27" borderId="23" xfId="56" applyBorder="1" applyAlignment="1">
      <alignment/>
    </xf>
    <xf numFmtId="0" fontId="41" fillId="27" borderId="32" xfId="56" applyBorder="1" applyAlignment="1">
      <alignment horizontal="center"/>
    </xf>
    <xf numFmtId="0" fontId="41" fillId="27" borderId="33" xfId="56" applyBorder="1" applyAlignment="1">
      <alignment horizontal="center"/>
    </xf>
    <xf numFmtId="0" fontId="45" fillId="27" borderId="0" xfId="56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b/>
        <i val="0"/>
        <color auto="1"/>
      </font>
      <fill>
        <patternFill>
          <bgColor theme="8" tint="0.5999600291252136"/>
        </patternFill>
      </fill>
    </dxf>
    <dxf>
      <font>
        <b/>
        <i val="0"/>
      </font>
      <fill>
        <patternFill>
          <bgColor rgb="FFFF6565"/>
        </patternFill>
      </fill>
    </dxf>
    <dxf>
      <font>
        <b/>
        <i val="0"/>
      </font>
      <fill>
        <patternFill>
          <bgColor rgb="FFFF6565"/>
        </patternFill>
      </fill>
      <border/>
    </dxf>
    <dxf>
      <font>
        <b/>
        <i val="0"/>
        <color auto="1"/>
      </font>
      <fill>
        <patternFill>
          <bgColor theme="8" tint="0.5999600291252136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314325</xdr:colOff>
      <xdr:row>15</xdr:row>
      <xdr:rowOff>161925</xdr:rowOff>
    </xdr:from>
    <xdr:to>
      <xdr:col>23</xdr:col>
      <xdr:colOff>133350</xdr:colOff>
      <xdr:row>33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277725" y="3590925"/>
          <a:ext cx="6524625" cy="3743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333399"/>
              </a:solidFill>
              <a:latin typeface="Cambria"/>
              <a:ea typeface="Cambria"/>
              <a:cs typeface="Cambria"/>
            </a:rPr>
            <a:t>2 játékos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kezdeti 2*2 nullás kártyán kívül az összes 0 kártyát kivesszük. Ezután 10 véletlenszerűen kiválasztott kártyát kiveszünk. Mivel a szamarakra félre van téve 8 db. kártya, összesen 12x10 4x20 8x50 4x100 4x200 4x500 marad a pakliban. Ez összesen 36 db. kártya. Ebből veszünk ki 10 darab kártyát. Így marad 26 db. kártya.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Egy kártya kivételének esélye 10/36=0,2777. Tehát a valószínűség szerint kikerül 12*0,2777 10-es, azaz 3 db. 10-es; 4*0,2777 20-as, tehát 1 db. 20-as stb. 2 db. 50-es; 1-1-1 db. 100-as, 200-as, 500-as, plusz még egy kártya: egyszerű számtani átlag alapján egy 100-as értékű lap. Végül marad: 9*10, 3*20, 6*50, 2*100, 3*200, 3*500, ez összesen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2750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2 személyes játék esetén a legvalószínűbb játékban lévő (játékba kerülő) pénz érték a start és szamár kártyákkal együtt 2750 + 200 + 1700 =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4650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2 játékosnak összesen.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összes játékban lévő illetve játékba kerülő pénz értéke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legalább </a:t>
          </a:r>
          <a:r>
            <a:rPr lang="en-US" cap="none" sz="14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legfeljebb </a:t>
          </a:r>
          <a:r>
            <a:rPr lang="en-US" cap="none" sz="14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5600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szamarakra kapott kártyákkal és a start pénzzel együtt.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Ökölszabály: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Ha nálam van a Patkány, akkor 6 kvartettre kell törekednem 3000 pontértékben (Állat és Pedigré kártyák összesen). Ha nincs nálam a Patkány, akkor 6 kvartett esetén elég 1900 pont (Állat és Pedigré kártyák összesen) vagy 5 kártya is elég 2700 pontértékben (Pedigrével együtt).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40"/>
  <sheetViews>
    <sheetView tabSelected="1" zoomScale="70" zoomScaleNormal="70" zoomScalePageLayoutView="0" workbookViewId="0" topLeftCell="A1">
      <selection activeCell="D4" sqref="D4"/>
    </sheetView>
  </sheetViews>
  <sheetFormatPr defaultColWidth="9.140625" defaultRowHeight="15"/>
  <cols>
    <col min="4" max="4" width="10.00390625" style="0" bestFit="1" customWidth="1"/>
    <col min="5" max="6" width="13.8515625" style="0" bestFit="1" customWidth="1"/>
    <col min="7" max="7" width="17.57421875" style="0" bestFit="1" customWidth="1"/>
    <col min="8" max="8" width="21.8515625" style="0" customWidth="1"/>
    <col min="9" max="9" width="17.00390625" style="0" bestFit="1" customWidth="1"/>
    <col min="10" max="10" width="17.28125" style="0" bestFit="1" customWidth="1"/>
    <col min="11" max="11" width="18.7109375" style="0" bestFit="1" customWidth="1"/>
    <col min="12" max="12" width="21.8515625" style="0" bestFit="1" customWidth="1"/>
  </cols>
  <sheetData>
    <row r="2" spans="2:14" ht="30" customHeight="1">
      <c r="B2" s="20"/>
      <c r="C2" s="31"/>
      <c r="D2" s="31"/>
      <c r="E2" s="31"/>
      <c r="F2" s="31"/>
      <c r="G2" s="53" t="s">
        <v>23</v>
      </c>
      <c r="H2" s="53"/>
      <c r="I2" s="31"/>
      <c r="J2" s="31"/>
      <c r="K2" s="31"/>
      <c r="L2" s="34"/>
      <c r="N2" s="49" t="s">
        <v>24</v>
      </c>
    </row>
    <row r="3" spans="2:16" ht="30" customHeight="1">
      <c r="B3" s="54"/>
      <c r="C3" s="55"/>
      <c r="D3" s="37" t="s">
        <v>13</v>
      </c>
      <c r="E3" s="37" t="s">
        <v>0</v>
      </c>
      <c r="F3" s="37" t="s">
        <v>17</v>
      </c>
      <c r="G3" s="37" t="s">
        <v>14</v>
      </c>
      <c r="H3" s="37" t="s">
        <v>18</v>
      </c>
      <c r="I3" s="37" t="s">
        <v>16</v>
      </c>
      <c r="J3" s="37" t="s">
        <v>15</v>
      </c>
      <c r="K3" s="37" t="s">
        <v>19</v>
      </c>
      <c r="L3" s="37" t="s">
        <v>20</v>
      </c>
      <c r="O3" s="50" t="s">
        <v>25</v>
      </c>
      <c r="P3" s="51" t="s">
        <v>26</v>
      </c>
    </row>
    <row r="4" spans="2:16" ht="15">
      <c r="B4" s="8" t="s">
        <v>2</v>
      </c>
      <c r="C4" s="7">
        <v>10</v>
      </c>
      <c r="D4" s="38">
        <v>1</v>
      </c>
      <c r="E4" s="38"/>
      <c r="F4" s="6">
        <f>IF(AND(D4=1,E4=1),1,"")</f>
      </c>
      <c r="G4" s="7">
        <f>IF(D4=1,C4*D$15,"")</f>
        <v>50</v>
      </c>
      <c r="H4" s="7">
        <f>IF(F4=1,250*D$15,"")</f>
      </c>
      <c r="I4" s="7">
        <f>IF(SUM(G4:H4)&lt;&gt;0,SUM(G4:H4),"")</f>
        <v>50</v>
      </c>
      <c r="J4" s="7">
        <f>IF(MIN(I$4:I$13)=I4,I4,"")</f>
        <v>50</v>
      </c>
      <c r="K4" s="7">
        <f>IF(AND(I4=J4,D$14=1),"",G4)</f>
        <v>50</v>
      </c>
      <c r="L4" s="7">
        <f>IF(AND(I4=J4,D$14=1),"",H4)</f>
      </c>
      <c r="P4" s="51" t="s">
        <v>27</v>
      </c>
    </row>
    <row r="5" spans="2:16" ht="15">
      <c r="B5" s="11" t="s">
        <v>3</v>
      </c>
      <c r="C5" s="10">
        <v>40</v>
      </c>
      <c r="D5" s="39"/>
      <c r="E5" s="39">
        <v>1</v>
      </c>
      <c r="F5" s="6">
        <f aca="true" t="shared" si="0" ref="F5:F13">IF(AND(D5=1,E5=1),1,"")</f>
      </c>
      <c r="G5" s="7">
        <f aca="true" t="shared" si="1" ref="G5:G13">IF(D5=1,C5*D$15,"")</f>
      </c>
      <c r="H5" s="7">
        <f aca="true" t="shared" si="2" ref="H5:H13">IF(F5=1,250*D$15,"")</f>
      </c>
      <c r="I5" s="10">
        <f aca="true" t="shared" si="3" ref="I5:I13">IF(SUM(G5:H5)&lt;&gt;0,SUM(G5:H5),"")</f>
      </c>
      <c r="J5" s="10">
        <f>IF(MIN(I$4:I$13)=I5,I5-SUM(J4),"")</f>
      </c>
      <c r="K5" s="10">
        <f aca="true" t="shared" si="4" ref="K5:K13">IF(AND(I5=J5,D$14=1),"",G5)</f>
      </c>
      <c r="L5" s="10">
        <f aca="true" t="shared" si="5" ref="L5:L13">IF(AND(I5=J5,D$14=1),"",H5)</f>
      </c>
      <c r="P5" s="51" t="s">
        <v>28</v>
      </c>
    </row>
    <row r="6" spans="2:16" ht="15">
      <c r="B6" s="11" t="s">
        <v>4</v>
      </c>
      <c r="C6" s="10">
        <v>90</v>
      </c>
      <c r="D6" s="39"/>
      <c r="E6" s="39"/>
      <c r="F6" s="6">
        <f t="shared" si="0"/>
      </c>
      <c r="G6" s="7">
        <f t="shared" si="1"/>
      </c>
      <c r="H6" s="7">
        <f t="shared" si="2"/>
      </c>
      <c r="I6" s="10">
        <f t="shared" si="3"/>
      </c>
      <c r="J6" s="10">
        <f>IF(MIN(I$4:I$13)=I6,I6-SUM(J4:J5),"")</f>
      </c>
      <c r="K6" s="10">
        <f t="shared" si="4"/>
      </c>
      <c r="L6" s="10">
        <f t="shared" si="5"/>
      </c>
      <c r="P6" s="51" t="s">
        <v>29</v>
      </c>
    </row>
    <row r="7" spans="2:17" ht="15">
      <c r="B7" s="11" t="s">
        <v>5</v>
      </c>
      <c r="C7" s="10">
        <v>160</v>
      </c>
      <c r="D7" s="39">
        <v>1</v>
      </c>
      <c r="E7" s="39">
        <v>1</v>
      </c>
      <c r="F7" s="6">
        <f t="shared" si="0"/>
        <v>1</v>
      </c>
      <c r="G7" s="7">
        <f t="shared" si="1"/>
        <v>800</v>
      </c>
      <c r="H7" s="7">
        <f t="shared" si="2"/>
        <v>1250</v>
      </c>
      <c r="I7" s="10">
        <f t="shared" si="3"/>
        <v>2050</v>
      </c>
      <c r="J7" s="10">
        <f>IF(MIN(I$4:I$13)=I7,I7-SUM(J4:J6),"")</f>
      </c>
      <c r="K7" s="10">
        <f t="shared" si="4"/>
        <v>800</v>
      </c>
      <c r="L7" s="10">
        <f t="shared" si="5"/>
        <v>1250</v>
      </c>
      <c r="Q7" s="51" t="s">
        <v>30</v>
      </c>
    </row>
    <row r="8" spans="2:16" ht="15">
      <c r="B8" s="11" t="s">
        <v>6</v>
      </c>
      <c r="C8" s="10">
        <v>250</v>
      </c>
      <c r="D8" s="39">
        <v>1</v>
      </c>
      <c r="E8" s="39"/>
      <c r="F8" s="6">
        <f t="shared" si="0"/>
      </c>
      <c r="G8" s="7">
        <f t="shared" si="1"/>
        <v>1250</v>
      </c>
      <c r="H8" s="7">
        <f t="shared" si="2"/>
      </c>
      <c r="I8" s="10">
        <f t="shared" si="3"/>
        <v>1250</v>
      </c>
      <c r="J8" s="10">
        <f>IF(MIN(I$4:I$13)=I8,I8-SUM(J4:J7),"")</f>
      </c>
      <c r="K8" s="10">
        <f t="shared" si="4"/>
        <v>1250</v>
      </c>
      <c r="L8" s="10">
        <f t="shared" si="5"/>
      </c>
      <c r="O8" s="48" t="s">
        <v>31</v>
      </c>
      <c r="P8" s="51"/>
    </row>
    <row r="9" spans="2:21" ht="15">
      <c r="B9" s="11" t="s">
        <v>7</v>
      </c>
      <c r="C9" s="10">
        <v>350</v>
      </c>
      <c r="D9" s="39"/>
      <c r="E9" s="39">
        <v>1</v>
      </c>
      <c r="F9" s="6">
        <f t="shared" si="0"/>
      </c>
      <c r="G9" s="7">
        <f t="shared" si="1"/>
      </c>
      <c r="H9" s="7">
        <f t="shared" si="2"/>
      </c>
      <c r="I9" s="10">
        <f t="shared" si="3"/>
      </c>
      <c r="J9" s="10">
        <f>IF(MIN(I$4:I$13)=I9,I9-SUM(J4:J8),"")</f>
      </c>
      <c r="K9" s="10">
        <f t="shared" si="4"/>
      </c>
      <c r="L9" s="10">
        <f t="shared" si="5"/>
      </c>
      <c r="O9">
        <v>10</v>
      </c>
      <c r="P9" t="s">
        <v>32</v>
      </c>
      <c r="Q9">
        <v>350</v>
      </c>
      <c r="R9" t="s">
        <v>37</v>
      </c>
      <c r="S9">
        <v>5</v>
      </c>
      <c r="T9">
        <v>2700</v>
      </c>
      <c r="U9" t="s">
        <v>43</v>
      </c>
    </row>
    <row r="10" spans="2:20" ht="15">
      <c r="B10" s="11" t="s">
        <v>8</v>
      </c>
      <c r="C10" s="10">
        <v>500</v>
      </c>
      <c r="D10" s="39">
        <v>1</v>
      </c>
      <c r="E10" s="39">
        <v>1</v>
      </c>
      <c r="F10" s="6">
        <f t="shared" si="0"/>
        <v>1</v>
      </c>
      <c r="G10" s="7">
        <f t="shared" si="1"/>
        <v>2500</v>
      </c>
      <c r="H10" s="7">
        <f t="shared" si="2"/>
        <v>1250</v>
      </c>
      <c r="I10" s="10">
        <f t="shared" si="3"/>
        <v>3750</v>
      </c>
      <c r="J10" s="10">
        <f>IF(MIN(I$4:I$13)=I10,I10-SUM(J4:J9),"")</f>
      </c>
      <c r="K10" s="10">
        <f t="shared" si="4"/>
        <v>2500</v>
      </c>
      <c r="L10" s="10">
        <f t="shared" si="5"/>
        <v>1250</v>
      </c>
      <c r="O10">
        <v>40</v>
      </c>
      <c r="P10" t="s">
        <v>33</v>
      </c>
      <c r="Q10">
        <v>500</v>
      </c>
      <c r="R10" t="s">
        <v>38</v>
      </c>
      <c r="S10">
        <v>6</v>
      </c>
      <c r="T10">
        <v>1900</v>
      </c>
    </row>
    <row r="11" spans="2:18" ht="15">
      <c r="B11" s="11" t="s">
        <v>9</v>
      </c>
      <c r="C11" s="10">
        <v>650</v>
      </c>
      <c r="D11" s="39"/>
      <c r="E11" s="39"/>
      <c r="F11" s="6">
        <f t="shared" si="0"/>
      </c>
      <c r="G11" s="7">
        <f t="shared" si="1"/>
      </c>
      <c r="H11" s="7">
        <f t="shared" si="2"/>
      </c>
      <c r="I11" s="10">
        <f t="shared" si="3"/>
      </c>
      <c r="J11" s="10">
        <f>IF(MIN(I$4:I$13)=I11,I11-SUM(J4:J10),"")</f>
      </c>
      <c r="K11" s="10">
        <f t="shared" si="4"/>
      </c>
      <c r="L11" s="10">
        <f t="shared" si="5"/>
      </c>
      <c r="O11">
        <v>90</v>
      </c>
      <c r="P11" t="s">
        <v>34</v>
      </c>
      <c r="Q11">
        <v>650</v>
      </c>
      <c r="R11" t="s">
        <v>39</v>
      </c>
    </row>
    <row r="12" spans="2:21" ht="15">
      <c r="B12" s="11" t="s">
        <v>10</v>
      </c>
      <c r="C12" s="10">
        <v>800</v>
      </c>
      <c r="D12" s="39">
        <v>1</v>
      </c>
      <c r="E12" s="39">
        <v>1</v>
      </c>
      <c r="F12" s="6">
        <f t="shared" si="0"/>
        <v>1</v>
      </c>
      <c r="G12" s="7">
        <f t="shared" si="1"/>
        <v>4000</v>
      </c>
      <c r="H12" s="7">
        <f t="shared" si="2"/>
        <v>1250</v>
      </c>
      <c r="I12" s="10">
        <f t="shared" si="3"/>
        <v>5250</v>
      </c>
      <c r="J12" s="10">
        <f>IF(MIN(I$4:I$13)=I12,I12-SUM(J4:J11),"")</f>
      </c>
      <c r="K12" s="10">
        <f t="shared" si="4"/>
        <v>4000</v>
      </c>
      <c r="L12" s="10">
        <f t="shared" si="5"/>
        <v>1250</v>
      </c>
      <c r="O12">
        <v>160</v>
      </c>
      <c r="P12" t="s">
        <v>35</v>
      </c>
      <c r="Q12">
        <v>800</v>
      </c>
      <c r="R12" t="s">
        <v>40</v>
      </c>
      <c r="U12" t="s">
        <v>44</v>
      </c>
    </row>
    <row r="13" spans="2:20" ht="15">
      <c r="B13" s="11" t="s">
        <v>11</v>
      </c>
      <c r="C13" s="10">
        <v>1000</v>
      </c>
      <c r="D13" s="39"/>
      <c r="E13" s="40"/>
      <c r="F13" s="6">
        <f t="shared" si="0"/>
      </c>
      <c r="G13" s="7">
        <f t="shared" si="1"/>
      </c>
      <c r="H13" s="7">
        <f t="shared" si="2"/>
      </c>
      <c r="I13" s="5">
        <f t="shared" si="3"/>
      </c>
      <c r="J13" s="5">
        <f>IF(MIN(I$4:I$13)=I13,I13-SUM(J4:J12),"")</f>
      </c>
      <c r="K13" s="5">
        <f t="shared" si="4"/>
      </c>
      <c r="L13" s="5">
        <f t="shared" si="5"/>
      </c>
      <c r="O13">
        <v>250</v>
      </c>
      <c r="P13" t="s">
        <v>36</v>
      </c>
      <c r="Q13">
        <v>1000</v>
      </c>
      <c r="R13" t="s">
        <v>41</v>
      </c>
      <c r="S13">
        <v>6</v>
      </c>
      <c r="T13">
        <v>3000</v>
      </c>
    </row>
    <row r="14" spans="2:17" ht="30" customHeight="1">
      <c r="B14" s="58" t="s">
        <v>12</v>
      </c>
      <c r="C14" s="59"/>
      <c r="D14" s="41"/>
      <c r="E14" s="17"/>
      <c r="F14" s="1"/>
      <c r="G14" s="4"/>
      <c r="H14" s="4"/>
      <c r="I14" s="4"/>
      <c r="J14" s="1"/>
      <c r="K14" s="17"/>
      <c r="L14" s="15"/>
      <c r="P14" s="52" t="s">
        <v>42</v>
      </c>
      <c r="Q14">
        <v>5700</v>
      </c>
    </row>
    <row r="15" spans="2:12" ht="15">
      <c r="B15" s="12"/>
      <c r="C15" s="3" t="s">
        <v>1</v>
      </c>
      <c r="D15" s="42">
        <f>MAX(SUM(D4:D13)-D14,0)</f>
        <v>5</v>
      </c>
      <c r="E15" s="43">
        <f>SUM(E4:E13)</f>
        <v>5</v>
      </c>
      <c r="F15" s="1"/>
      <c r="G15" s="4"/>
      <c r="H15" s="4"/>
      <c r="I15" s="4"/>
      <c r="J15" s="1"/>
      <c r="K15" s="46">
        <f>SUM(K4:K13)</f>
        <v>8600</v>
      </c>
      <c r="L15" s="46">
        <f>SUM(L4:L13)</f>
        <v>3750</v>
      </c>
    </row>
    <row r="16" spans="2:12" ht="26.25">
      <c r="B16" s="21"/>
      <c r="C16" s="1"/>
      <c r="D16" s="1"/>
      <c r="E16" s="1"/>
      <c r="F16" s="1"/>
      <c r="G16" s="18" t="s">
        <v>21</v>
      </c>
      <c r="H16" s="19">
        <f>K15+L15+250*(E15-COUNT(L4:L13))</f>
        <v>12850</v>
      </c>
      <c r="I16" s="1"/>
      <c r="J16" s="1"/>
      <c r="K16" s="1"/>
      <c r="L16" s="13"/>
    </row>
    <row r="17" spans="2:12" ht="4.5" customHeight="1">
      <c r="B17" s="23"/>
      <c r="C17" s="24"/>
      <c r="D17" s="24"/>
      <c r="E17" s="24"/>
      <c r="F17" s="24"/>
      <c r="G17" s="25"/>
      <c r="H17" s="26"/>
      <c r="I17" s="24"/>
      <c r="J17" s="24"/>
      <c r="K17" s="24"/>
      <c r="L17" s="27"/>
    </row>
    <row r="18" ht="4.5" customHeight="1"/>
    <row r="19" spans="8:9" ht="28.5">
      <c r="H19" s="36">
        <f>H16</f>
        <v>12850</v>
      </c>
      <c r="I19" s="47">
        <f>MAX(H19,H21)</f>
        <v>12850</v>
      </c>
    </row>
    <row r="21" spans="8:9" ht="26.25">
      <c r="H21" s="35">
        <f>H24</f>
        <v>11860</v>
      </c>
      <c r="I21" s="47">
        <f>0.11*I19</f>
        <v>1413.5</v>
      </c>
    </row>
    <row r="22" ht="4.5" customHeight="1"/>
    <row r="23" spans="2:12" ht="4.5" customHeight="1">
      <c r="B23" s="20"/>
      <c r="C23" s="32"/>
      <c r="D23" s="32"/>
      <c r="E23" s="32"/>
      <c r="F23" s="32"/>
      <c r="G23" s="32"/>
      <c r="H23" s="32"/>
      <c r="I23" s="32"/>
      <c r="J23" s="32"/>
      <c r="K23" s="32"/>
      <c r="L23" s="22"/>
    </row>
    <row r="24" spans="2:12" ht="26.25">
      <c r="B24" s="21"/>
      <c r="C24" s="1"/>
      <c r="D24" s="1"/>
      <c r="E24" s="1"/>
      <c r="F24" s="1"/>
      <c r="G24" s="18" t="s">
        <v>21</v>
      </c>
      <c r="H24" s="19">
        <f>K38+L38+250*(E38-COUNT(L27:L36))</f>
        <v>11860</v>
      </c>
      <c r="I24" s="1"/>
      <c r="J24" s="1"/>
      <c r="K24" s="1"/>
      <c r="L24" s="13"/>
    </row>
    <row r="25" spans="2:12" ht="30" customHeight="1">
      <c r="B25" s="21"/>
      <c r="C25" s="28"/>
      <c r="D25" s="28"/>
      <c r="E25" s="28"/>
      <c r="F25" s="28"/>
      <c r="G25" s="60" t="s">
        <v>22</v>
      </c>
      <c r="H25" s="60"/>
      <c r="I25" s="28"/>
      <c r="J25" s="28"/>
      <c r="K25" s="28"/>
      <c r="L25" s="33"/>
    </row>
    <row r="26" spans="2:12" ht="30">
      <c r="B26" s="56"/>
      <c r="C26" s="57"/>
      <c r="D26" s="29" t="s">
        <v>13</v>
      </c>
      <c r="E26" s="30" t="s">
        <v>0</v>
      </c>
      <c r="F26" s="30" t="s">
        <v>17</v>
      </c>
      <c r="G26" s="30" t="s">
        <v>14</v>
      </c>
      <c r="H26" s="30" t="s">
        <v>18</v>
      </c>
      <c r="I26" s="30" t="s">
        <v>16</v>
      </c>
      <c r="J26" s="30" t="s">
        <v>15</v>
      </c>
      <c r="K26" s="30" t="s">
        <v>19</v>
      </c>
      <c r="L26" s="30" t="s">
        <v>20</v>
      </c>
    </row>
    <row r="27" spans="2:12" ht="15">
      <c r="B27" s="8" t="s">
        <v>2</v>
      </c>
      <c r="C27" s="7">
        <v>10</v>
      </c>
      <c r="D27" s="9">
        <f>IF(1-D4&lt;&gt;0,1-D4,"")</f>
      </c>
      <c r="E27" s="9">
        <f>IF(1-E4&lt;&gt;0,1-E4,"")</f>
        <v>1</v>
      </c>
      <c r="F27" s="6">
        <f>IF(AND(D27=1,E27=1),1,"")</f>
      </c>
      <c r="G27" s="7">
        <f>IF(D27=1,C27*D$38,"")</f>
      </c>
      <c r="H27" s="7">
        <f>IF(F27=1,250*D$38,"")</f>
      </c>
      <c r="I27" s="10">
        <f>IF(SUM(G27:H27)&lt;&gt;0,SUM(G27:H27),"")</f>
      </c>
      <c r="J27" s="10">
        <f>IF(MIN(I$27:I$36)=I27,I27,"")</f>
      </c>
      <c r="K27" s="10">
        <f>IF(AND(I27=J27,D$37=1),"",G27)</f>
      </c>
      <c r="L27" s="10">
        <f>IF(AND(I27=J27,D$37=1),"",H27)</f>
      </c>
    </row>
    <row r="28" spans="2:12" ht="15">
      <c r="B28" s="11" t="s">
        <v>3</v>
      </c>
      <c r="C28" s="10">
        <v>40</v>
      </c>
      <c r="D28" s="9">
        <f aca="true" t="shared" si="6" ref="D28:E36">IF(1-D5&lt;&gt;0,1-D5,"")</f>
        <v>1</v>
      </c>
      <c r="E28" s="9">
        <f t="shared" si="6"/>
      </c>
      <c r="F28" s="6">
        <f aca="true" t="shared" si="7" ref="F28:F36">IF(AND(D28=1,E28=1),1,"")</f>
      </c>
      <c r="G28" s="7">
        <f aca="true" t="shared" si="8" ref="G28:G36">IF(D28=1,C28*D$38,"")</f>
        <v>160</v>
      </c>
      <c r="H28" s="7">
        <f aca="true" t="shared" si="9" ref="H28:H36">IF(F28=1,250*D$38,"")</f>
      </c>
      <c r="I28" s="10">
        <f aca="true" t="shared" si="10" ref="I28:I36">IF(SUM(G28:H28)&lt;&gt;0,SUM(G28:H28),"")</f>
        <v>160</v>
      </c>
      <c r="J28" s="10">
        <f>IF(MIN(I$27:I$36)=I28,I28-SUM(J27),"")</f>
        <v>160</v>
      </c>
      <c r="K28" s="10">
        <f aca="true" t="shared" si="11" ref="K28:K36">IF(AND(I28=J28,D$37=1),"",G28)</f>
      </c>
      <c r="L28" s="10">
        <f aca="true" t="shared" si="12" ref="L28:L36">IF(AND(I28=J28,D$37=1),"",H28)</f>
      </c>
    </row>
    <row r="29" spans="2:12" ht="15">
      <c r="B29" s="11" t="s">
        <v>4</v>
      </c>
      <c r="C29" s="10">
        <v>90</v>
      </c>
      <c r="D29" s="9">
        <f t="shared" si="6"/>
        <v>1</v>
      </c>
      <c r="E29" s="9">
        <f t="shared" si="6"/>
        <v>1</v>
      </c>
      <c r="F29" s="6">
        <f t="shared" si="7"/>
        <v>1</v>
      </c>
      <c r="G29" s="7">
        <f t="shared" si="8"/>
        <v>360</v>
      </c>
      <c r="H29" s="7">
        <f t="shared" si="9"/>
        <v>1000</v>
      </c>
      <c r="I29" s="10">
        <f t="shared" si="10"/>
        <v>1360</v>
      </c>
      <c r="J29" s="10">
        <f>IF(MIN(I$27:I$36)=I29,I29-SUM(J27:J28),"")</f>
      </c>
      <c r="K29" s="10">
        <f t="shared" si="11"/>
        <v>360</v>
      </c>
      <c r="L29" s="10">
        <f t="shared" si="12"/>
        <v>1000</v>
      </c>
    </row>
    <row r="30" spans="2:12" ht="15">
      <c r="B30" s="11" t="s">
        <v>5</v>
      </c>
      <c r="C30" s="10">
        <v>160</v>
      </c>
      <c r="D30" s="9">
        <f>IF(1-D7&lt;&gt;0,1-D7,"")</f>
      </c>
      <c r="E30" s="9">
        <f t="shared" si="6"/>
      </c>
      <c r="F30" s="6">
        <f t="shared" si="7"/>
      </c>
      <c r="G30" s="7">
        <f t="shared" si="8"/>
      </c>
      <c r="H30" s="7">
        <f t="shared" si="9"/>
      </c>
      <c r="I30" s="10">
        <f t="shared" si="10"/>
      </c>
      <c r="J30" s="10">
        <f>IF(MIN(I$27:I$36)=I30,I30-SUM(J27:J29),"")</f>
      </c>
      <c r="K30" s="10">
        <f t="shared" si="11"/>
      </c>
      <c r="L30" s="10">
        <f t="shared" si="12"/>
      </c>
    </row>
    <row r="31" spans="2:12" ht="15">
      <c r="B31" s="11" t="s">
        <v>6</v>
      </c>
      <c r="C31" s="10">
        <v>250</v>
      </c>
      <c r="D31" s="9">
        <f>IF(1-D8&lt;&gt;0,1-D8,"")</f>
      </c>
      <c r="E31" s="9">
        <f t="shared" si="6"/>
        <v>1</v>
      </c>
      <c r="F31" s="6">
        <f t="shared" si="7"/>
      </c>
      <c r="G31" s="7">
        <f t="shared" si="8"/>
      </c>
      <c r="H31" s="7">
        <f t="shared" si="9"/>
      </c>
      <c r="I31" s="10">
        <f t="shared" si="10"/>
      </c>
      <c r="J31" s="10">
        <f>IF(MIN(I$27:I$36)=I31,I31-SUM(J27:J30),"")</f>
      </c>
      <c r="K31" s="10">
        <f t="shared" si="11"/>
      </c>
      <c r="L31" s="10">
        <f t="shared" si="12"/>
      </c>
    </row>
    <row r="32" spans="2:12" ht="15">
      <c r="B32" s="11" t="s">
        <v>7</v>
      </c>
      <c r="C32" s="10">
        <v>350</v>
      </c>
      <c r="D32" s="9">
        <f t="shared" si="6"/>
        <v>1</v>
      </c>
      <c r="E32" s="9">
        <f t="shared" si="6"/>
      </c>
      <c r="F32" s="6">
        <f t="shared" si="7"/>
      </c>
      <c r="G32" s="7">
        <f t="shared" si="8"/>
        <v>1400</v>
      </c>
      <c r="H32" s="7">
        <f t="shared" si="9"/>
      </c>
      <c r="I32" s="10">
        <f t="shared" si="10"/>
        <v>1400</v>
      </c>
      <c r="J32" s="10">
        <f>IF(MIN(I$27:I$36)=I32,I32-SUM(J27:J31),"")</f>
      </c>
      <c r="K32" s="10">
        <f t="shared" si="11"/>
        <v>1400</v>
      </c>
      <c r="L32" s="10">
        <f t="shared" si="12"/>
      </c>
    </row>
    <row r="33" spans="2:12" ht="15">
      <c r="B33" s="11" t="s">
        <v>8</v>
      </c>
      <c r="C33" s="10">
        <v>500</v>
      </c>
      <c r="D33" s="9">
        <f t="shared" si="6"/>
      </c>
      <c r="E33" s="9">
        <f t="shared" si="6"/>
      </c>
      <c r="F33" s="6">
        <f t="shared" si="7"/>
      </c>
      <c r="G33" s="7">
        <f t="shared" si="8"/>
      </c>
      <c r="H33" s="7">
        <f t="shared" si="9"/>
      </c>
      <c r="I33" s="10">
        <f t="shared" si="10"/>
      </c>
      <c r="J33" s="10">
        <f>IF(MIN(I$27:I$36)=I33,I33-SUM(J27:J32),"")</f>
      </c>
      <c r="K33" s="10">
        <f t="shared" si="11"/>
      </c>
      <c r="L33" s="10">
        <f t="shared" si="12"/>
      </c>
    </row>
    <row r="34" spans="2:12" ht="15">
      <c r="B34" s="11" t="s">
        <v>9</v>
      </c>
      <c r="C34" s="10">
        <v>650</v>
      </c>
      <c r="D34" s="9">
        <f t="shared" si="6"/>
        <v>1</v>
      </c>
      <c r="E34" s="9">
        <f t="shared" si="6"/>
        <v>1</v>
      </c>
      <c r="F34" s="6">
        <f t="shared" si="7"/>
        <v>1</v>
      </c>
      <c r="G34" s="7">
        <f t="shared" si="8"/>
        <v>2600</v>
      </c>
      <c r="H34" s="7">
        <f t="shared" si="9"/>
        <v>1000</v>
      </c>
      <c r="I34" s="10">
        <f t="shared" si="10"/>
        <v>3600</v>
      </c>
      <c r="J34" s="10">
        <f>IF(MIN(I$27:I$36)=I34,I34-SUM(J27:J33),"")</f>
      </c>
      <c r="K34" s="10">
        <f t="shared" si="11"/>
        <v>2600</v>
      </c>
      <c r="L34" s="10">
        <f t="shared" si="12"/>
        <v>1000</v>
      </c>
    </row>
    <row r="35" spans="2:12" ht="15">
      <c r="B35" s="11" t="s">
        <v>10</v>
      </c>
      <c r="C35" s="10">
        <v>800</v>
      </c>
      <c r="D35" s="9">
        <f t="shared" si="6"/>
      </c>
      <c r="E35" s="9">
        <f t="shared" si="6"/>
      </c>
      <c r="F35" s="6">
        <f t="shared" si="7"/>
      </c>
      <c r="G35" s="7">
        <f t="shared" si="8"/>
      </c>
      <c r="H35" s="7">
        <f t="shared" si="9"/>
      </c>
      <c r="I35" s="10">
        <f t="shared" si="10"/>
      </c>
      <c r="J35" s="10">
        <f>IF(MIN(I$27:I$36)=I35,I35-SUM(J27:J34),"")</f>
      </c>
      <c r="K35" s="10">
        <f t="shared" si="11"/>
      </c>
      <c r="L35" s="10">
        <f t="shared" si="12"/>
      </c>
    </row>
    <row r="36" spans="2:12" ht="15">
      <c r="B36" s="11" t="s">
        <v>11</v>
      </c>
      <c r="C36" s="10">
        <v>1000</v>
      </c>
      <c r="D36" s="9">
        <f t="shared" si="6"/>
        <v>1</v>
      </c>
      <c r="E36" s="2">
        <f t="shared" si="6"/>
        <v>1</v>
      </c>
      <c r="F36" s="6">
        <f t="shared" si="7"/>
        <v>1</v>
      </c>
      <c r="G36" s="7">
        <f t="shared" si="8"/>
        <v>4000</v>
      </c>
      <c r="H36" s="7">
        <f t="shared" si="9"/>
        <v>1000</v>
      </c>
      <c r="I36" s="5">
        <f t="shared" si="10"/>
        <v>5000</v>
      </c>
      <c r="J36" s="5">
        <f>IF(MIN(I$27:I$36)=I36,I36-SUM(J27:J35),"")</f>
      </c>
      <c r="K36" s="5">
        <f t="shared" si="11"/>
        <v>4000</v>
      </c>
      <c r="L36" s="5">
        <f t="shared" si="12"/>
        <v>1000</v>
      </c>
    </row>
    <row r="37" spans="2:12" ht="30" customHeight="1">
      <c r="B37" s="58" t="s">
        <v>12</v>
      </c>
      <c r="C37" s="59"/>
      <c r="D37" s="14">
        <f>1-D14</f>
        <v>1</v>
      </c>
      <c r="E37" s="17"/>
      <c r="F37" s="1"/>
      <c r="G37" s="4"/>
      <c r="H37" s="4"/>
      <c r="I37" s="4"/>
      <c r="J37" s="1"/>
      <c r="K37" s="17"/>
      <c r="L37" s="15"/>
    </row>
    <row r="38" spans="2:12" ht="15">
      <c r="B38" s="12"/>
      <c r="C38" s="16" t="s">
        <v>1</v>
      </c>
      <c r="D38" s="45">
        <f>MAX(SUM(D27:D36)-D37,0)</f>
        <v>4</v>
      </c>
      <c r="E38" s="44">
        <f>SUM(E27:E36)</f>
        <v>5</v>
      </c>
      <c r="F38" s="1"/>
      <c r="G38" s="4"/>
      <c r="H38" s="4"/>
      <c r="I38" s="4"/>
      <c r="J38" s="1"/>
      <c r="K38" s="46">
        <f>SUM(K27:K36)</f>
        <v>8360</v>
      </c>
      <c r="L38" s="46">
        <f>SUM(L27:L36)</f>
        <v>3000</v>
      </c>
    </row>
    <row r="39" spans="2:12" ht="15">
      <c r="B39" s="20"/>
      <c r="C39" s="1"/>
      <c r="D39" s="1"/>
      <c r="E39" s="1"/>
      <c r="F39" s="1"/>
      <c r="G39" s="1"/>
      <c r="H39" s="1"/>
      <c r="I39" s="1"/>
      <c r="J39" s="1"/>
      <c r="K39" s="1"/>
      <c r="L39" s="22"/>
    </row>
    <row r="40" spans="2:12" ht="15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7"/>
    </row>
  </sheetData>
  <sheetProtection sheet="1" objects="1" scenarios="1"/>
  <mergeCells count="6">
    <mergeCell ref="G2:H2"/>
    <mergeCell ref="B3:C3"/>
    <mergeCell ref="B26:C26"/>
    <mergeCell ref="B14:C14"/>
    <mergeCell ref="B37:C37"/>
    <mergeCell ref="G25:H25"/>
  </mergeCells>
  <conditionalFormatting sqref="B4:B13 B27:B36">
    <cfRule type="expression" priority="3" dxfId="2">
      <formula>OR(AND(J4&lt;&gt;"",K4=""),G4=0)</formula>
    </cfRule>
    <cfRule type="expression" priority="4" dxfId="3">
      <formula>K4&lt;&gt;""</formula>
    </cfRule>
  </conditionalFormatting>
  <conditionalFormatting sqref="H19 H21">
    <cfRule type="dataBar" priority="2" dxfId="4">
      <dataBar showValue="0">
        <cfvo type="num" val="$I$21"/>
        <cfvo type="max"/>
        <color rgb="FF638EC6"/>
      </dataBar>
      <extLst>
        <ext xmlns:x14="http://schemas.microsoft.com/office/spreadsheetml/2009/9/main" uri="{B025F937-C7B1-47D3-B67F-A62EFF666E3E}">
          <x14:id>{78067bbe-13bf-4eba-a170-267987de6e1e}</x14:id>
        </ext>
      </extLst>
    </cfRule>
  </conditionalFormatting>
  <conditionalFormatting sqref="H16:H17 H24">
    <cfRule type="colorScale" priority="1" dxfId="4">
      <colorScale>
        <cfvo type="min" val="0"/>
        <cfvo type="max"/>
        <color theme="6" tint="0.5999900102615356"/>
        <color rgb="FF00FF00"/>
      </colorScale>
    </cfRule>
  </conditionalFormatting>
  <dataValidations count="1">
    <dataValidation type="whole" showErrorMessage="1" errorTitle="Ha nálad van: 1; egyébként üres" error="Ha nálad van: 1&#10;Egyébként hagyd üresen, vagy 0" sqref="D4:E13 D14">
      <formula1>0</formula1>
      <formula2>1</formula2>
    </dataValidation>
  </dataValidations>
  <printOptions/>
  <pageMargins left="0.7" right="0.7" top="0.75" bottom="0.75" header="0.3" footer="0.3"/>
  <pageSetup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8067bbe-13bf-4eba-a170-267987de6e1e}">
            <x14:dataBar minLength="0" maxLength="100" gradient="0" showValue="0">
              <x14:cfvo type="num">
                <xm:f>$I$21</xm:f>
              </x14:cfvo>
              <x14:cfvo type="max"/>
              <x14:negativeFillColor rgb="FFFF0000"/>
              <x14:axisColor rgb="FF000000"/>
            </x14:dataBar>
            <x14:dxf>
              <border/>
            </x14:dxf>
          </x14:cfRule>
          <xm:sqref>H19 H21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Őrfi Árpád</dc:creator>
  <cp:keywords/>
  <dc:description/>
  <cp:lastModifiedBy>Őrfi Árpád</cp:lastModifiedBy>
  <dcterms:created xsi:type="dcterms:W3CDTF">2010-04-29T04:30:19Z</dcterms:created>
  <dcterms:modified xsi:type="dcterms:W3CDTF">2010-06-02T09:20:41Z</dcterms:modified>
  <cp:category/>
  <cp:version/>
  <cp:contentType/>
  <cp:contentStatus/>
</cp:coreProperties>
</file>